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AITHAM\OneDrive - Assistance Coordination Unit\Important Files\الحسابات التصميمية\الحسابات التصميمة_V7\"/>
    </mc:Choice>
  </mc:AlternateContent>
  <xr:revisionPtr revIDLastSave="1" documentId="8_{3DAB219C-77E0-47C8-B817-806A01E3A9E0}" xr6:coauthVersionLast="44" xr6:coauthVersionMax="44" xr10:uidLastSave="{CB2D81E0-5CBF-434A-9693-C2B17F5D703E}"/>
  <bookViews>
    <workbookView xWindow="-120" yWindow="-120" windowWidth="20730" windowHeight="11160" xr2:uid="{DC34E6C5-C15E-454D-9C8B-3BEFE13C085F}"/>
  </bookViews>
  <sheets>
    <sheet name="نقطة العمل" sheetId="1" r:id="rId1"/>
  </sheets>
  <externalReferences>
    <externalReference r:id="rId2"/>
  </externalReferences>
  <definedNames>
    <definedName name="_Order1" hidden="1">255</definedName>
    <definedName name="_Order2" hidden="1">255</definedName>
    <definedName name="HEADDAYA3" localSheetId="0">#REF!,#REF!,#REF!,#REF!,#REF!,#REF!,#REF!,#REF!,#REF!,#REF!,#REF!,#REF!,#REF!</definedName>
    <definedName name="HEADDAYA3">#REF!,#REF!,#REF!,#REF!,#REF!,#REF!,#REF!,#REF!,#REF!,#REF!,#REF!,#REF!,#REF!</definedName>
    <definedName name="HEADDAYA4" localSheetId="0">#REF!,#REF!,#REF!,#REF!,#REF!,#REF!,#REF!,#REF!,#REF!,#REF!,#REF!,#REF!,#REF!,#REF!,#REF!,#REF!,#REF!</definedName>
    <definedName name="HEADDAYA4">#REF!,#REF!,#REF!,#REF!,#REF!,#REF!,#REF!,#REF!,#REF!,#REF!,#REF!,#REF!,#REF!,#REF!,#REF!,#REF!,#REF!</definedName>
    <definedName name="HEADWEEKA3" localSheetId="0">#REF!,#REF!,#REF!,#REF!,#REF!,#REF!,#REF!,#REF!,#REF!,#REF!,#REF!,#REF!</definedName>
    <definedName name="HEADWEEKA3">#REF!,#REF!,#REF!,#REF!,#REF!,#REF!,#REF!,#REF!,#REF!,#REF!,#REF!,#REF!</definedName>
    <definedName name="HEADWEEKA4">#REF!,#REF!,#REF!,#REF!,#REF!,#REF!,#REF!,#REF!,#REF!,#REF!,#REF!,#REF!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21" i="1" l="1"/>
  <c r="K23" i="1" s="1"/>
  <c r="J21" i="1"/>
  <c r="J23" i="1" s="1"/>
  <c r="I21" i="1"/>
  <c r="I23" i="1" s="1"/>
  <c r="H21" i="1"/>
  <c r="H23" i="1" s="1"/>
  <c r="G21" i="1"/>
  <c r="G23" i="1" s="1"/>
  <c r="F21" i="1"/>
  <c r="F23" i="1" s="1"/>
  <c r="E21" i="1"/>
  <c r="E23" i="1" s="1"/>
  <c r="D21" i="1"/>
  <c r="D23" i="1" s="1"/>
  <c r="D6" i="1"/>
  <c r="D20" i="1" s="1"/>
  <c r="D5" i="1"/>
  <c r="D22" i="1" s="1"/>
  <c r="D4" i="1"/>
  <c r="D37" i="1" s="1"/>
  <c r="D3" i="1"/>
  <c r="D7" i="1" s="1"/>
  <c r="H37" i="1" l="1"/>
  <c r="F37" i="1"/>
  <c r="I37" i="1"/>
  <c r="G37" i="1"/>
  <c r="E37" i="1"/>
  <c r="K20" i="1"/>
  <c r="J20" i="1"/>
  <c r="H20" i="1"/>
  <c r="H27" i="1" s="1"/>
  <c r="I20" i="1"/>
  <c r="G20" i="1"/>
  <c r="F20" i="1"/>
  <c r="E20" i="1"/>
  <c r="F35" i="1"/>
  <c r="I35" i="1"/>
  <c r="K22" i="1"/>
  <c r="K24" i="1" s="1"/>
  <c r="K35" i="1" s="1"/>
  <c r="H22" i="1"/>
  <c r="H24" i="1" s="1"/>
  <c r="J22" i="1"/>
  <c r="J24" i="1" s="1"/>
  <c r="J35" i="1" s="1"/>
  <c r="F22" i="1"/>
  <c r="F24" i="1" s="1"/>
  <c r="I22" i="1"/>
  <c r="I24" i="1" s="1"/>
  <c r="G22" i="1"/>
  <c r="G24" i="1" s="1"/>
  <c r="E22" i="1"/>
  <c r="E24" i="1" s="1"/>
  <c r="E35" i="1" s="1"/>
  <c r="D24" i="1"/>
  <c r="D27" i="1" s="1"/>
  <c r="G35" i="1"/>
  <c r="H35" i="1"/>
  <c r="D19" i="1"/>
  <c r="F27" i="1" l="1"/>
  <c r="G27" i="1"/>
  <c r="G28" i="1" s="1"/>
  <c r="I27" i="1"/>
  <c r="D30" i="1"/>
  <c r="D29" i="1"/>
  <c r="D28" i="1"/>
  <c r="J37" i="1"/>
  <c r="I29" i="1"/>
  <c r="I28" i="1"/>
  <c r="H29" i="1"/>
  <c r="H28" i="1"/>
  <c r="K37" i="1"/>
  <c r="D35" i="1"/>
  <c r="J27" i="1"/>
  <c r="K27" i="1"/>
  <c r="F29" i="1"/>
  <c r="F30" i="1"/>
  <c r="F28" i="1"/>
  <c r="K19" i="1"/>
  <c r="J19" i="1"/>
  <c r="I19" i="1"/>
  <c r="I30" i="1" s="1"/>
  <c r="E19" i="1"/>
  <c r="H19" i="1"/>
  <c r="H30" i="1" s="1"/>
  <c r="G19" i="1"/>
  <c r="F19" i="1"/>
  <c r="E27" i="1"/>
  <c r="G29" i="1" l="1"/>
  <c r="G30" i="1"/>
  <c r="G32" i="1" s="1"/>
  <c r="G38" i="1" s="1"/>
  <c r="G40" i="1" s="1"/>
  <c r="J4" i="1" s="1"/>
  <c r="I32" i="1"/>
  <c r="I38" i="1" s="1"/>
  <c r="I40" i="1" s="1"/>
  <c r="L4" i="1" s="1"/>
  <c r="I31" i="1"/>
  <c r="H32" i="1"/>
  <c r="H38" i="1" s="1"/>
  <c r="H40" i="1" s="1"/>
  <c r="K4" i="1" s="1"/>
  <c r="H31" i="1"/>
  <c r="J30" i="1"/>
  <c r="J29" i="1"/>
  <c r="J28" i="1"/>
  <c r="F31" i="1"/>
  <c r="F32" i="1"/>
  <c r="F38" i="1" s="1"/>
  <c r="F40" i="1" s="1"/>
  <c r="I4" i="1" s="1"/>
  <c r="K30" i="1"/>
  <c r="K29" i="1"/>
  <c r="K28" i="1"/>
  <c r="E30" i="1"/>
  <c r="E29" i="1"/>
  <c r="E28" i="1"/>
  <c r="D32" i="1"/>
  <c r="D38" i="1" s="1"/>
  <c r="D40" i="1" s="1"/>
  <c r="G4" i="1" s="1"/>
  <c r="D31" i="1"/>
  <c r="G31" i="1" l="1"/>
  <c r="J32" i="1"/>
  <c r="J38" i="1" s="1"/>
  <c r="J40" i="1" s="1"/>
  <c r="M4" i="1" s="1"/>
  <c r="J31" i="1"/>
  <c r="E32" i="1"/>
  <c r="E38" i="1" s="1"/>
  <c r="E40" i="1" s="1"/>
  <c r="H4" i="1" s="1"/>
  <c r="E31" i="1"/>
  <c r="K32" i="1"/>
  <c r="K38" i="1" s="1"/>
  <c r="K40" i="1" s="1"/>
  <c r="N4" i="1" s="1"/>
  <c r="K31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B2" authorId="0" shapeId="0" xr:uid="{6F0DE006-6D8D-41AF-97D9-8551FB2E12AF}">
      <text>
        <r>
          <rPr>
            <b/>
            <sz val="10"/>
            <color indexed="81"/>
            <rFont val="Tahoma"/>
            <family val="2"/>
          </rPr>
          <t>Author:</t>
        </r>
        <r>
          <rPr>
            <sz val="10"/>
            <color indexed="81"/>
            <rFont val="Tahoma"/>
            <family val="2"/>
          </rPr>
          <t xml:space="preserve">
ي</t>
        </r>
        <r>
          <rPr>
            <b/>
            <sz val="10"/>
            <color indexed="81"/>
            <rFont val="Tahoma"/>
            <family val="2"/>
          </rPr>
          <t xml:space="preserve">تم رسم منحني النظام
System Curve 
بعد تعبئة هذا الجدول
و من أجل تحديد نقطة العمل للمضخة يجب ملئ بيانات المضخة من الكتلوك الخاص </t>
        </r>
        <r>
          <rPr>
            <b/>
            <sz val="9"/>
            <color indexed="81"/>
            <rFont val="Tahoma"/>
            <family val="2"/>
          </rPr>
          <t>بالمضحة</t>
        </r>
        <r>
          <rPr>
            <sz val="9"/>
            <color indexed="81"/>
            <rFont val="Tahoma"/>
            <family val="2"/>
          </rPr>
          <t xml:space="preserve"> </t>
        </r>
      </text>
    </comment>
    <comment ref="O2" authorId="0" shapeId="0" xr:uid="{8BEB997D-B60A-4384-B438-F19EC5F59824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يتم إدخال قيم هذا السطر من كتلوك المضخة </t>
        </r>
      </text>
    </comment>
    <comment ref="P2" authorId="0" shapeId="0" xr:uid="{B29BC39C-CD95-420C-B73E-1CD413D5B74E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يتم إدخال قيم هذا السطر من كتلوك المضخة</t>
        </r>
      </text>
    </comment>
    <comment ref="D3" authorId="0" shapeId="0" xr:uid="{AA6B3C2F-3246-4341-85E1-ACEB3EA74580}">
      <text>
        <r>
          <rPr>
            <b/>
            <sz val="11"/>
            <color indexed="81"/>
            <rFont val="Tahoma"/>
            <family val="2"/>
          </rPr>
          <t>Author:</t>
        </r>
        <r>
          <rPr>
            <sz val="11"/>
            <color indexed="81"/>
            <rFont val="Tahoma"/>
            <family val="2"/>
          </rPr>
          <t xml:space="preserve">
قيم الخلايا باللون البرتقالي يتم إدخالها يدويا من قبل المستخدم  أما باقي الخلايا فيتم حسابها اتوماتيكيا من قبل البرنامج </t>
        </r>
      </text>
    </comment>
    <comment ref="O3" authorId="0" shapeId="0" xr:uid="{EE5332DF-B170-45B3-8D0B-ADC07F583918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يتم إدخال قيم هذا السطر من كتلوك المضخة </t>
        </r>
      </text>
    </comment>
    <comment ref="O4" authorId="0" shapeId="0" xr:uid="{21F2CD54-D639-46F4-B5EF-81B03F04B4E9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يتم حساب قيم هذا السطر اتوماتيكيا من البرنامج </t>
        </r>
      </text>
    </comment>
  </commentList>
</comments>
</file>

<file path=xl/sharedStrings.xml><?xml version="1.0" encoding="utf-8"?>
<sst xmlns="http://schemas.openxmlformats.org/spreadsheetml/2006/main" count="45" uniqueCount="37">
  <si>
    <t>لوحة الإدخال</t>
  </si>
  <si>
    <t>m3/hr</t>
  </si>
  <si>
    <t>Q1</t>
  </si>
  <si>
    <t xml:space="preserve">قيمة التدفق </t>
  </si>
  <si>
    <t xml:space="preserve">يتم إدخال قيم هذا السطر من كتلوك المضخة </t>
  </si>
  <si>
    <t>m</t>
  </si>
  <si>
    <t xml:space="preserve">طول خط الضخ </t>
  </si>
  <si>
    <t>m H2o</t>
  </si>
  <si>
    <t>H pump</t>
  </si>
  <si>
    <t xml:space="preserve">ضاغط المضخة - ادخال </t>
  </si>
  <si>
    <t xml:space="preserve">الضاغط الستاتيكي </t>
  </si>
  <si>
    <t>H sys</t>
  </si>
  <si>
    <t>ضاغط النظام - من البرنامج</t>
  </si>
  <si>
    <t xml:space="preserve">يتم حساب قيم هذا السطر اتوماتيكيا من البرنامج </t>
  </si>
  <si>
    <t>inch</t>
  </si>
  <si>
    <t>القطر الداخلي للأنبوب</t>
  </si>
  <si>
    <t>----------</t>
  </si>
  <si>
    <t>ثابت هايزن ويليامز</t>
  </si>
  <si>
    <t>يتم ادخال فقط الخلايا المحددة باللون البرتقالي أما باقي الخلايا فيتم حسابها آليا
تصميم : م هيثم بكور  - هدية للأخوة العاملين في مجال المياه و الإصحاح البيئي</t>
  </si>
  <si>
    <t xml:space="preserve">الطول المكافئ للضياعات المحلية </t>
  </si>
  <si>
    <t>l  = length of pipe (m)</t>
  </si>
  <si>
    <t xml:space="preserve">c = Hazen-Williams roughness constant </t>
  </si>
  <si>
    <t>q = volume flow (m³/hr)</t>
  </si>
  <si>
    <t>dh = inside or hydraulic diameter (inches)</t>
  </si>
  <si>
    <t>q = volume flow (liter/sec)</t>
  </si>
  <si>
    <t>dh = inside or hydraulic diameter (mm)</t>
  </si>
  <si>
    <t>Calculated Pressure Loss</t>
  </si>
  <si>
    <t>f = friction head loss in mm of water per 100 m of pipe (mm H20 per 100 m pipe)</t>
  </si>
  <si>
    <t>f = friction head loss in mm of water per 100 m of pipe (m H20 per 100 m pipe)</t>
  </si>
  <si>
    <t>f = friction head loss in kPa per 100 m of pipe (kPa per 100 m pipe)</t>
  </si>
  <si>
    <t>Head loss (mm H20)</t>
  </si>
  <si>
    <t>Head loss (kPa)</t>
  </si>
  <si>
    <t>Head loss (m H20)</t>
  </si>
  <si>
    <t>Calculated Flow Velocity</t>
  </si>
  <si>
    <t>v = flow velocity (m/s)</t>
  </si>
  <si>
    <t>الضياعات الكلية</t>
  </si>
  <si>
    <t xml:space="preserve">الضاغط الكلي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</si>
</sst>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2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2"/>
      <color rgb="FFFF0000"/>
      <name val="Calibri"/>
      <family val="2"/>
      <scheme val="minor"/>
    </font>
    <font>
      <sz val="12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u/>
      <sz val="10"/>
      <color indexed="12"/>
      <name val="Arial"/>
      <family val="2"/>
    </font>
    <font>
      <u/>
      <sz val="10"/>
      <color theme="1"/>
      <name val="Arial"/>
      <family val="2"/>
    </font>
    <font>
      <u/>
      <sz val="10"/>
      <name val="Arial"/>
      <family val="2"/>
    </font>
    <font>
      <sz val="11"/>
      <name val="Arial"/>
      <family val="2"/>
    </font>
    <font>
      <u/>
      <sz val="11"/>
      <name val="Arial"/>
      <family val="2"/>
    </font>
    <font>
      <b/>
      <sz val="10"/>
      <color indexed="81"/>
      <name val="Tahoma"/>
      <family val="2"/>
    </font>
    <font>
      <sz val="10"/>
      <color indexed="81"/>
      <name val="Tahoma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11"/>
      <color indexed="81"/>
      <name val="Tahoma"/>
      <family val="2"/>
    </font>
    <font>
      <sz val="11"/>
      <color indexed="81"/>
      <name val="Tahoma"/>
      <family val="2"/>
    </font>
  </fonts>
  <fills count="9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39997558519241921"/>
        <bgColor indexed="64"/>
      </patternFill>
    </fill>
  </fills>
  <borders count="26">
    <border>
      <left/>
      <right/>
      <top/>
      <bottom/>
      <diagonal/>
    </border>
    <border>
      <left style="double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/>
      <top style="double">
        <color auto="1"/>
      </top>
      <bottom style="thin">
        <color auto="1"/>
      </bottom>
      <diagonal/>
    </border>
    <border>
      <left/>
      <right style="double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/>
      <top style="thin">
        <color auto="1"/>
      </top>
      <bottom style="double">
        <color auto="1"/>
      </bottom>
      <diagonal/>
    </border>
    <border>
      <left/>
      <right style="double">
        <color auto="1"/>
      </right>
      <top style="thin">
        <color auto="1"/>
      </top>
      <bottom style="double">
        <color auto="1"/>
      </bottom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/>
      <right style="double">
        <color auto="1"/>
      </right>
      <top style="double">
        <color auto="1"/>
      </top>
      <bottom/>
      <diagonal/>
    </border>
    <border>
      <left style="thin">
        <color auto="1"/>
      </left>
      <right style="double">
        <color auto="1"/>
      </right>
      <top style="thin">
        <color auto="1"/>
      </top>
      <bottom style="double">
        <color auto="1"/>
      </bottom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  <border>
      <left style="double">
        <color auto="1"/>
      </left>
      <right/>
      <top style="double">
        <color auto="1"/>
      </top>
      <bottom style="thin">
        <color auto="1"/>
      </bottom>
      <diagonal/>
    </border>
    <border>
      <left/>
      <right/>
      <top style="double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double">
        <color auto="1"/>
      </bottom>
      <diagonal/>
    </border>
    <border>
      <left style="double">
        <color auto="1"/>
      </left>
      <right/>
      <top style="thin">
        <color auto="1"/>
      </top>
      <bottom style="thin">
        <color indexed="64"/>
      </bottom>
      <diagonal/>
    </border>
    <border>
      <left/>
      <right style="double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9" fillId="0" borderId="0" applyNumberFormat="0" applyFill="0" applyBorder="0" applyAlignment="0" applyProtection="0"/>
    <xf numFmtId="0" fontId="6" fillId="0" borderId="0"/>
  </cellStyleXfs>
  <cellXfs count="87">
    <xf numFmtId="0" fontId="0" fillId="0" borderId="0" xfId="0"/>
    <xf numFmtId="0" fontId="0" fillId="0" borderId="0" xfId="0" applyAlignment="1">
      <alignment wrapText="1"/>
    </xf>
    <xf numFmtId="0" fontId="0" fillId="3" borderId="1" xfId="0" applyFill="1" applyBorder="1" applyAlignment="1">
      <alignment horizontal="center"/>
    </xf>
    <xf numFmtId="0" fontId="3" fillId="3" borderId="2" xfId="0" applyFont="1" applyFill="1" applyBorder="1" applyAlignment="1">
      <alignment horizontal="center" vertical="center"/>
    </xf>
    <xf numFmtId="0" fontId="3" fillId="4" borderId="6" xfId="0" applyFont="1" applyFill="1" applyBorder="1" applyAlignment="1">
      <alignment horizontal="center" vertical="center"/>
    </xf>
    <xf numFmtId="0" fontId="4" fillId="5" borderId="7" xfId="0" applyFont="1" applyFill="1" applyBorder="1" applyAlignment="1">
      <alignment horizontal="center" vertical="center" wrapText="1"/>
    </xf>
    <xf numFmtId="0" fontId="4" fillId="5" borderId="6" xfId="0" applyFont="1" applyFill="1" applyBorder="1" applyAlignment="1">
      <alignment horizontal="center" vertical="center"/>
    </xf>
    <xf numFmtId="0" fontId="0" fillId="3" borderId="7" xfId="0" applyFill="1" applyBorder="1" applyAlignment="1">
      <alignment horizontal="center"/>
    </xf>
    <xf numFmtId="0" fontId="0" fillId="3" borderId="6" xfId="0" applyFill="1" applyBorder="1" applyAlignment="1">
      <alignment horizontal="center" vertical="center"/>
    </xf>
    <xf numFmtId="0" fontId="0" fillId="3" borderId="9" xfId="0" applyFill="1" applyBorder="1" applyAlignment="1">
      <alignment horizontal="center"/>
    </xf>
    <xf numFmtId="164" fontId="3" fillId="0" borderId="10" xfId="0" applyNumberFormat="1" applyFont="1" applyBorder="1" applyAlignment="1">
      <alignment horizontal="center" vertical="center"/>
    </xf>
    <xf numFmtId="0" fontId="3" fillId="3" borderId="10" xfId="0" applyFont="1" applyFill="1" applyBorder="1" applyAlignment="1">
      <alignment horizontal="center" vertical="center"/>
    </xf>
    <xf numFmtId="0" fontId="4" fillId="5" borderId="7" xfId="0" quotePrefix="1" applyFont="1" applyFill="1" applyBorder="1" applyAlignment="1">
      <alignment horizontal="center" vertical="center" wrapText="1"/>
    </xf>
    <xf numFmtId="0" fontId="4" fillId="5" borderId="9" xfId="0" quotePrefix="1" applyFont="1" applyFill="1" applyBorder="1" applyAlignment="1">
      <alignment horizontal="center" vertical="center" wrapText="1"/>
    </xf>
    <xf numFmtId="0" fontId="4" fillId="5" borderId="10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7" xfId="2" applyBorder="1" applyAlignment="1">
      <alignment wrapText="1"/>
    </xf>
    <xf numFmtId="0" fontId="6" fillId="0" borderId="22" xfId="2" applyBorder="1"/>
    <xf numFmtId="164" fontId="6" fillId="3" borderId="8" xfId="2" applyNumberFormat="1" applyFill="1" applyBorder="1" applyAlignment="1">
      <alignment horizontal="center" vertical="center"/>
    </xf>
    <xf numFmtId="0" fontId="6" fillId="3" borderId="8" xfId="2" applyFill="1" applyBorder="1" applyAlignment="1">
      <alignment horizontal="center" vertical="center"/>
    </xf>
    <xf numFmtId="0" fontId="9" fillId="0" borderId="7" xfId="1" applyBorder="1" applyAlignment="1">
      <alignment wrapText="1"/>
    </xf>
    <xf numFmtId="0" fontId="9" fillId="0" borderId="22" xfId="1" applyBorder="1"/>
    <xf numFmtId="0" fontId="10" fillId="0" borderId="7" xfId="1" applyFont="1" applyBorder="1" applyAlignment="1">
      <alignment wrapText="1"/>
    </xf>
    <xf numFmtId="0" fontId="10" fillId="0" borderId="22" xfId="1" applyFont="1" applyBorder="1"/>
    <xf numFmtId="2" fontId="6" fillId="0" borderId="8" xfId="2" applyNumberFormat="1" applyBorder="1" applyAlignment="1">
      <alignment horizontal="center" vertical="center"/>
    </xf>
    <xf numFmtId="0" fontId="6" fillId="0" borderId="9" xfId="2" applyBorder="1" applyAlignment="1">
      <alignment wrapText="1"/>
    </xf>
    <xf numFmtId="0" fontId="6" fillId="0" borderId="23" xfId="2" applyBorder="1"/>
    <xf numFmtId="0" fontId="6" fillId="0" borderId="16" xfId="2" applyBorder="1" applyAlignment="1">
      <alignment horizontal="center" vertical="center"/>
    </xf>
    <xf numFmtId="0" fontId="6" fillId="0" borderId="0" xfId="2" applyAlignment="1">
      <alignment wrapText="1"/>
    </xf>
    <xf numFmtId="0" fontId="6" fillId="0" borderId="0" xfId="2"/>
    <xf numFmtId="0" fontId="6" fillId="0" borderId="0" xfId="2" applyAlignment="1">
      <alignment horizontal="center" vertical="center"/>
    </xf>
    <xf numFmtId="2" fontId="11" fillId="0" borderId="8" xfId="2" applyNumberFormat="1" applyFont="1" applyBorder="1" applyAlignment="1">
      <alignment horizontal="center" vertical="center"/>
    </xf>
    <xf numFmtId="164" fontId="0" fillId="0" borderId="0" xfId="0" applyNumberFormat="1"/>
    <xf numFmtId="0" fontId="4" fillId="5" borderId="1" xfId="0" applyFont="1" applyFill="1" applyBorder="1" applyAlignment="1">
      <alignment horizontal="center" vertical="center" wrapText="1"/>
    </xf>
    <xf numFmtId="0" fontId="4" fillId="5" borderId="2" xfId="0" applyFont="1" applyFill="1" applyBorder="1" applyAlignment="1">
      <alignment horizontal="center" vertical="center"/>
    </xf>
    <xf numFmtId="164" fontId="4" fillId="0" borderId="2" xfId="0" applyNumberFormat="1" applyFont="1" applyBorder="1" applyAlignment="1">
      <alignment horizontal="center" vertical="center"/>
    </xf>
    <xf numFmtId="164" fontId="5" fillId="0" borderId="2" xfId="0" applyNumberFormat="1" applyFont="1" applyBorder="1" applyAlignment="1">
      <alignment horizontal="center" vertical="center"/>
    </xf>
    <xf numFmtId="164" fontId="5" fillId="0" borderId="3" xfId="0" applyNumberFormat="1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/>
    </xf>
    <xf numFmtId="164" fontId="4" fillId="0" borderId="6" xfId="0" applyNumberFormat="1" applyFont="1" applyBorder="1" applyAlignment="1">
      <alignment horizontal="center" vertical="center"/>
    </xf>
    <xf numFmtId="164" fontId="4" fillId="0" borderId="8" xfId="0" applyNumberFormat="1" applyFont="1" applyBorder="1" applyAlignment="1">
      <alignment horizontal="center" vertical="center"/>
    </xf>
    <xf numFmtId="0" fontId="4" fillId="6" borderId="9" xfId="0" applyFont="1" applyFill="1" applyBorder="1" applyAlignment="1">
      <alignment horizontal="center" vertical="center" wrapText="1"/>
    </xf>
    <xf numFmtId="0" fontId="4" fillId="6" borderId="10" xfId="0" applyFont="1" applyFill="1" applyBorder="1" applyAlignment="1">
      <alignment horizontal="center" vertical="center"/>
    </xf>
    <xf numFmtId="164" fontId="4" fillId="6" borderId="10" xfId="0" applyNumberFormat="1" applyFont="1" applyFill="1" applyBorder="1" applyAlignment="1">
      <alignment horizontal="center" vertical="center"/>
    </xf>
    <xf numFmtId="164" fontId="4" fillId="6" borderId="16" xfId="0" applyNumberFormat="1" applyFont="1" applyFill="1" applyBorder="1" applyAlignment="1">
      <alignment horizontal="center" vertical="center"/>
    </xf>
    <xf numFmtId="164" fontId="4" fillId="7" borderId="8" xfId="0" applyNumberFormat="1" applyFont="1" applyFill="1" applyBorder="1" applyAlignment="1">
      <alignment horizontal="center" vertical="center"/>
    </xf>
    <xf numFmtId="164" fontId="4" fillId="7" borderId="16" xfId="0" applyNumberFormat="1" applyFont="1" applyFill="1" applyBorder="1" applyAlignment="1">
      <alignment horizontal="center" vertical="center"/>
    </xf>
    <xf numFmtId="0" fontId="3" fillId="7" borderId="2" xfId="0" applyFont="1" applyFill="1" applyBorder="1" applyAlignment="1">
      <alignment horizontal="center" vertical="center"/>
    </xf>
    <xf numFmtId="0" fontId="0" fillId="7" borderId="6" xfId="0" applyFill="1" applyBorder="1" applyAlignment="1">
      <alignment horizontal="center" vertical="center"/>
    </xf>
    <xf numFmtId="0" fontId="6" fillId="5" borderId="7" xfId="2" applyFill="1" applyBorder="1" applyAlignment="1">
      <alignment wrapText="1"/>
    </xf>
    <xf numFmtId="0" fontId="6" fillId="5" borderId="22" xfId="2" applyFill="1" applyBorder="1"/>
    <xf numFmtId="2" fontId="11" fillId="5" borderId="8" xfId="2" applyNumberFormat="1" applyFont="1" applyFill="1" applyBorder="1" applyAlignment="1">
      <alignment horizontal="center" vertical="center"/>
    </xf>
    <xf numFmtId="0" fontId="12" fillId="8" borderId="7" xfId="2" applyFont="1" applyFill="1" applyBorder="1" applyAlignment="1">
      <alignment wrapText="1"/>
    </xf>
    <xf numFmtId="0" fontId="12" fillId="8" borderId="22" xfId="2" applyFont="1" applyFill="1" applyBorder="1"/>
    <xf numFmtId="2" fontId="13" fillId="8" borderId="8" xfId="2" applyNumberFormat="1" applyFont="1" applyFill="1" applyBorder="1" applyAlignment="1">
      <alignment horizontal="center" vertical="center"/>
    </xf>
    <xf numFmtId="0" fontId="12" fillId="8" borderId="9" xfId="2" applyFont="1" applyFill="1" applyBorder="1" applyAlignment="1">
      <alignment wrapText="1"/>
    </xf>
    <xf numFmtId="0" fontId="12" fillId="8" borderId="23" xfId="2" applyFont="1" applyFill="1" applyBorder="1"/>
    <xf numFmtId="2" fontId="13" fillId="8" borderId="16" xfId="2" applyNumberFormat="1" applyFont="1" applyFill="1" applyBorder="1" applyAlignment="1">
      <alignment horizontal="center" vertical="center"/>
    </xf>
    <xf numFmtId="0" fontId="8" fillId="0" borderId="20" xfId="2" applyFont="1" applyBorder="1" applyAlignment="1">
      <alignment horizontal="center" vertical="center"/>
    </xf>
    <xf numFmtId="0" fontId="8" fillId="0" borderId="21" xfId="2" applyFont="1" applyBorder="1" applyAlignment="1">
      <alignment horizontal="center" vertical="center"/>
    </xf>
    <xf numFmtId="0" fontId="8" fillId="0" borderId="5" xfId="2" applyFont="1" applyBorder="1" applyAlignment="1">
      <alignment horizontal="center" vertical="center"/>
    </xf>
    <xf numFmtId="0" fontId="8" fillId="0" borderId="20" xfId="2" applyFont="1" applyBorder="1" applyAlignment="1">
      <alignment horizontal="center"/>
    </xf>
    <xf numFmtId="0" fontId="8" fillId="0" borderId="21" xfId="2" applyFont="1" applyBorder="1" applyAlignment="1">
      <alignment horizontal="center"/>
    </xf>
    <xf numFmtId="0" fontId="8" fillId="0" borderId="5" xfId="2" applyFont="1" applyBorder="1" applyAlignment="1">
      <alignment horizontal="center"/>
    </xf>
    <xf numFmtId="0" fontId="6" fillId="0" borderId="24" xfId="2" applyBorder="1" applyAlignment="1">
      <alignment horizontal="center"/>
    </xf>
    <xf numFmtId="0" fontId="6" fillId="0" borderId="22" xfId="2" applyBorder="1" applyAlignment="1">
      <alignment horizontal="center"/>
    </xf>
    <xf numFmtId="0" fontId="6" fillId="0" borderId="25" xfId="2" applyBorder="1" applyAlignment="1">
      <alignment horizontal="center"/>
    </xf>
    <xf numFmtId="0" fontId="8" fillId="0" borderId="24" xfId="2" applyFont="1" applyBorder="1" applyAlignment="1">
      <alignment horizontal="center"/>
    </xf>
    <xf numFmtId="0" fontId="8" fillId="0" borderId="22" xfId="2" applyFont="1" applyBorder="1" applyAlignment="1">
      <alignment horizontal="center"/>
    </xf>
    <xf numFmtId="0" fontId="8" fillId="0" borderId="25" xfId="2" applyFont="1" applyBorder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/>
    </xf>
    <xf numFmtId="0" fontId="1" fillId="3" borderId="5" xfId="0" applyFont="1" applyFill="1" applyBorder="1" applyAlignment="1">
      <alignment horizontal="center" vertical="center"/>
    </xf>
    <xf numFmtId="0" fontId="1" fillId="3" borderId="6" xfId="0" applyFont="1" applyFill="1" applyBorder="1" applyAlignment="1">
      <alignment horizontal="center" vertical="center"/>
    </xf>
    <xf numFmtId="0" fontId="1" fillId="3" borderId="8" xfId="0" applyFont="1" applyFill="1" applyBorder="1" applyAlignment="1">
      <alignment horizontal="center" vertical="center"/>
    </xf>
    <xf numFmtId="0" fontId="1" fillId="3" borderId="11" xfId="0" applyFont="1" applyFill="1" applyBorder="1" applyAlignment="1">
      <alignment horizontal="center" vertical="center"/>
    </xf>
    <xf numFmtId="0" fontId="1" fillId="3" borderId="12" xfId="0" applyFont="1" applyFill="1" applyBorder="1" applyAlignment="1">
      <alignment horizontal="center" vertical="center"/>
    </xf>
    <xf numFmtId="0" fontId="5" fillId="7" borderId="13" xfId="0" applyFont="1" applyFill="1" applyBorder="1" applyAlignment="1">
      <alignment horizontal="center" vertical="center" wrapText="1"/>
    </xf>
    <xf numFmtId="0" fontId="5" fillId="7" borderId="14" xfId="0" applyFont="1" applyFill="1" applyBorder="1" applyAlignment="1">
      <alignment horizontal="center" vertical="center" wrapText="1"/>
    </xf>
    <xf numFmtId="0" fontId="5" fillId="7" borderId="15" xfId="0" applyFont="1" applyFill="1" applyBorder="1" applyAlignment="1">
      <alignment horizontal="center" vertical="center" wrapText="1"/>
    </xf>
    <xf numFmtId="0" fontId="5" fillId="7" borderId="17" xfId="0" applyFont="1" applyFill="1" applyBorder="1" applyAlignment="1">
      <alignment horizontal="center" vertical="center" wrapText="1"/>
    </xf>
    <xf numFmtId="0" fontId="5" fillId="7" borderId="18" xfId="0" applyFont="1" applyFill="1" applyBorder="1" applyAlignment="1">
      <alignment horizontal="center" vertical="center" wrapText="1"/>
    </xf>
    <xf numFmtId="0" fontId="5" fillId="7" borderId="19" xfId="0" applyFont="1" applyFill="1" applyBorder="1" applyAlignment="1">
      <alignment horizontal="center" vertical="center" wrapText="1"/>
    </xf>
    <xf numFmtId="0" fontId="7" fillId="0" borderId="18" xfId="2" applyFont="1" applyBorder="1" applyAlignment="1">
      <alignment horizontal="center"/>
    </xf>
  </cellXfs>
  <cellStyles count="3">
    <cellStyle name="Hyperlink" xfId="1" builtinId="8"/>
    <cellStyle name="Normal" xfId="0" builtinId="0"/>
    <cellStyle name="Normal 3" xfId="2" xr:uid="{0901F00A-78D6-4EB6-B616-2E37ED5EA45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spc="0" baseline="0">
                <a:solidFill>
                  <a:schemeClr val="accent2"/>
                </a:solidFill>
                <a:latin typeface="+mn-lt"/>
                <a:ea typeface="+mn-ea"/>
                <a:cs typeface="+mn-cs"/>
              </a:defRPr>
            </a:pPr>
            <a:r>
              <a:rPr lang="en-US" sz="1800" b="1">
                <a:solidFill>
                  <a:schemeClr val="accent2"/>
                </a:solidFill>
              </a:rPr>
              <a:t>System</a:t>
            </a:r>
            <a:r>
              <a:rPr lang="en-US" sz="1800" b="1" baseline="0">
                <a:solidFill>
                  <a:schemeClr val="accent2"/>
                </a:solidFill>
              </a:rPr>
              <a:t> curve - </a:t>
            </a:r>
            <a:r>
              <a:rPr lang="ar-SY" sz="1800" b="1" baseline="0">
                <a:solidFill>
                  <a:schemeClr val="accent2"/>
                </a:solidFill>
              </a:rPr>
              <a:t>منحني النظام </a:t>
            </a:r>
            <a:r>
              <a:rPr lang="en-US" sz="1800" b="1" baseline="0">
                <a:solidFill>
                  <a:schemeClr val="accent2"/>
                </a:solidFill>
              </a:rPr>
              <a:t> </a:t>
            </a:r>
            <a:endParaRPr lang="en-US" sz="1800" b="1">
              <a:solidFill>
                <a:schemeClr val="accent2"/>
              </a:solidFill>
            </a:endParaRPr>
          </a:p>
        </c:rich>
      </c:tx>
      <c:overlay val="0"/>
      <c:spPr>
        <a:noFill/>
        <a:ln>
          <a:solidFill>
            <a:schemeClr val="accent1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spc="0" baseline="0">
              <a:solidFill>
                <a:schemeClr val="accent2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0225195626770428"/>
          <c:y val="0.11277839774961794"/>
          <c:w val="0.87356777955203158"/>
          <c:h val="0.69809728367737978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'نقطة العمل'!$O$4</c:f>
              <c:strCache>
                <c:ptCount val="1"/>
                <c:pt idx="0">
                  <c:v>H sys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'نقطة العمل'!$G$2:$N$2</c:f>
              <c:numCache>
                <c:formatCode>General</c:formatCode>
                <c:ptCount val="8"/>
                <c:pt idx="0">
                  <c:v>50</c:v>
                </c:pt>
                <c:pt idx="1">
                  <c:v>45</c:v>
                </c:pt>
                <c:pt idx="2">
                  <c:v>40</c:v>
                </c:pt>
                <c:pt idx="3">
                  <c:v>35</c:v>
                </c:pt>
                <c:pt idx="4">
                  <c:v>30</c:v>
                </c:pt>
                <c:pt idx="5">
                  <c:v>25</c:v>
                </c:pt>
                <c:pt idx="6">
                  <c:v>20</c:v>
                </c:pt>
                <c:pt idx="7">
                  <c:v>15</c:v>
                </c:pt>
              </c:numCache>
            </c:numRef>
          </c:xVal>
          <c:yVal>
            <c:numRef>
              <c:f>'نقطة العمل'!$G$4:$N$4</c:f>
              <c:numCache>
                <c:formatCode>#,##0.0</c:formatCode>
                <c:ptCount val="8"/>
                <c:pt idx="0">
                  <c:v>45.438116967675903</c:v>
                </c:pt>
                <c:pt idx="1">
                  <c:v>44.474099848408223</c:v>
                </c:pt>
                <c:pt idx="2">
                  <c:v>43.597254797304785</c:v>
                </c:pt>
                <c:pt idx="3">
                  <c:v>42.809118854116676</c:v>
                </c:pt>
                <c:pt idx="4">
                  <c:v>42.111468759936841</c:v>
                </c:pt>
                <c:pt idx="5">
                  <c:v>41.506402377914505</c:v>
                </c:pt>
                <c:pt idx="6">
                  <c:v>40.996468669731499</c:v>
                </c:pt>
                <c:pt idx="7">
                  <c:v>40.584893921879065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DD41-4036-B326-C420019B27A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03246447"/>
        <c:axId val="907828431"/>
      </c:scatterChart>
      <c:valAx>
        <c:axId val="1103246447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rgbClr val="00B05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 b="1">
                    <a:solidFill>
                      <a:srgbClr val="00B050"/>
                    </a:solidFill>
                  </a:rPr>
                  <a:t>Q m3/hr</a:t>
                </a:r>
                <a:r>
                  <a:rPr lang="en-US" sz="1400" b="1" baseline="0">
                    <a:solidFill>
                      <a:srgbClr val="00B050"/>
                    </a:solidFill>
                  </a:rPr>
                  <a:t> </a:t>
                </a:r>
                <a:endParaRPr lang="en-US" sz="1400" b="1">
                  <a:solidFill>
                    <a:srgbClr val="00B050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1" i="0" u="none" strike="noStrike" kern="1200" baseline="0">
                  <a:solidFill>
                    <a:srgbClr val="00B05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07828431"/>
        <c:crosses val="autoZero"/>
        <c:crossBetween val="midCat"/>
      </c:valAx>
      <c:valAx>
        <c:axId val="90782843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rgbClr val="00B05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 b="1">
                    <a:solidFill>
                      <a:srgbClr val="00B050"/>
                    </a:solidFill>
                  </a:rPr>
                  <a:t>H mH2O</a:t>
                </a:r>
              </a:p>
            </c:rich>
          </c:tx>
          <c:layout>
            <c:manualLayout>
              <c:xMode val="edge"/>
              <c:yMode val="edge"/>
              <c:x val="2.9703811295432713E-3"/>
              <c:y val="0.3518003271950933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rgbClr val="00B05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03246447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22225" cap="flat" cmpd="sng" algn="ctr">
      <a:solidFill>
        <a:schemeClr val="accent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0" baseline="0">
                <a:solidFill>
                  <a:schemeClr val="accent2"/>
                </a:solidFill>
                <a:latin typeface="+mn-lt"/>
                <a:ea typeface="+mn-ea"/>
                <a:cs typeface="+mn-cs"/>
              </a:defRPr>
            </a:pPr>
            <a:r>
              <a:rPr lang="en-US" sz="1600" b="1">
                <a:solidFill>
                  <a:schemeClr val="accent2"/>
                </a:solidFill>
              </a:rPr>
              <a:t>Duty Point - </a:t>
            </a:r>
            <a:r>
              <a:rPr lang="ar-SY" sz="1600" b="1">
                <a:solidFill>
                  <a:schemeClr val="accent2"/>
                </a:solidFill>
              </a:rPr>
              <a:t>نقطة العمل للمضخة</a:t>
            </a:r>
            <a:endParaRPr lang="en-US" sz="1600" b="1">
              <a:solidFill>
                <a:schemeClr val="accent2"/>
              </a:solidFill>
            </a:endParaRPr>
          </a:p>
        </c:rich>
      </c:tx>
      <c:layout>
        <c:manualLayout>
          <c:xMode val="edge"/>
          <c:yMode val="edge"/>
          <c:x val="0.4219541359633262"/>
          <c:y val="3.3182511652477202E-2"/>
        </c:manualLayout>
      </c:layout>
      <c:overlay val="0"/>
      <c:spPr>
        <a:noFill/>
        <a:ln>
          <a:solidFill>
            <a:schemeClr val="accent1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0" baseline="0">
              <a:solidFill>
                <a:schemeClr val="accent2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4305211244410131E-2"/>
          <c:y val="0.11188539610821632"/>
          <c:w val="0.87790287287109781"/>
          <c:h val="0.6978479347865072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'نقطة العمل'!$O$4</c:f>
              <c:strCache>
                <c:ptCount val="1"/>
                <c:pt idx="0">
                  <c:v>H sys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'نقطة العمل'!$G$2:$N$2</c:f>
              <c:numCache>
                <c:formatCode>General</c:formatCode>
                <c:ptCount val="8"/>
                <c:pt idx="0">
                  <c:v>50</c:v>
                </c:pt>
                <c:pt idx="1">
                  <c:v>45</c:v>
                </c:pt>
                <c:pt idx="2">
                  <c:v>40</c:v>
                </c:pt>
                <c:pt idx="3">
                  <c:v>35</c:v>
                </c:pt>
                <c:pt idx="4">
                  <c:v>30</c:v>
                </c:pt>
                <c:pt idx="5">
                  <c:v>25</c:v>
                </c:pt>
                <c:pt idx="6">
                  <c:v>20</c:v>
                </c:pt>
                <c:pt idx="7">
                  <c:v>15</c:v>
                </c:pt>
              </c:numCache>
            </c:numRef>
          </c:xVal>
          <c:yVal>
            <c:numRef>
              <c:f>'نقطة العمل'!$G$4:$N$4</c:f>
              <c:numCache>
                <c:formatCode>#,##0.0</c:formatCode>
                <c:ptCount val="8"/>
                <c:pt idx="0">
                  <c:v>45.438116967675903</c:v>
                </c:pt>
                <c:pt idx="1">
                  <c:v>44.474099848408223</c:v>
                </c:pt>
                <c:pt idx="2">
                  <c:v>43.597254797304785</c:v>
                </c:pt>
                <c:pt idx="3">
                  <c:v>42.809118854116676</c:v>
                </c:pt>
                <c:pt idx="4">
                  <c:v>42.111468759936841</c:v>
                </c:pt>
                <c:pt idx="5">
                  <c:v>41.506402377914505</c:v>
                </c:pt>
                <c:pt idx="6">
                  <c:v>40.996468669731499</c:v>
                </c:pt>
                <c:pt idx="7">
                  <c:v>40.584893921879065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FA1A-448D-820B-16E3FE47AD91}"/>
            </c:ext>
          </c:extLst>
        </c:ser>
        <c:ser>
          <c:idx val="1"/>
          <c:order val="1"/>
          <c:tx>
            <c:strRef>
              <c:f>'نقطة العمل'!$O$3</c:f>
              <c:strCache>
                <c:ptCount val="1"/>
                <c:pt idx="0">
                  <c:v>H pump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'نقطة العمل'!$G$2:$N$2</c:f>
              <c:numCache>
                <c:formatCode>General</c:formatCode>
                <c:ptCount val="8"/>
                <c:pt idx="0">
                  <c:v>50</c:v>
                </c:pt>
                <c:pt idx="1">
                  <c:v>45</c:v>
                </c:pt>
                <c:pt idx="2">
                  <c:v>40</c:v>
                </c:pt>
                <c:pt idx="3">
                  <c:v>35</c:v>
                </c:pt>
                <c:pt idx="4">
                  <c:v>30</c:v>
                </c:pt>
                <c:pt idx="5">
                  <c:v>25</c:v>
                </c:pt>
                <c:pt idx="6">
                  <c:v>20</c:v>
                </c:pt>
                <c:pt idx="7">
                  <c:v>15</c:v>
                </c:pt>
              </c:numCache>
            </c:numRef>
          </c:xVal>
          <c:yVal>
            <c:numRef>
              <c:f>'نقطة العمل'!$G$3:$N$3</c:f>
              <c:numCache>
                <c:formatCode>General</c:formatCode>
                <c:ptCount val="8"/>
                <c:pt idx="2">
                  <c:v>41</c:v>
                </c:pt>
                <c:pt idx="3">
                  <c:v>42.2</c:v>
                </c:pt>
                <c:pt idx="4">
                  <c:v>43.4</c:v>
                </c:pt>
                <c:pt idx="5">
                  <c:v>44.5</c:v>
                </c:pt>
                <c:pt idx="6">
                  <c:v>45.4</c:v>
                </c:pt>
                <c:pt idx="7">
                  <c:v>46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FA1A-448D-820B-16E3FE47AD9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31777839"/>
        <c:axId val="2040842655"/>
      </c:scatterChart>
      <c:valAx>
        <c:axId val="203177783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rgbClr val="00B05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 b="1">
                    <a:solidFill>
                      <a:srgbClr val="00B050"/>
                    </a:solidFill>
                  </a:rPr>
                  <a:t>Q  </a:t>
                </a:r>
                <a:r>
                  <a:rPr lang="en-US" sz="1400" b="1" i="0" u="none" strike="noStrike" baseline="0">
                    <a:solidFill>
                      <a:srgbClr val="00B050"/>
                    </a:solidFill>
                    <a:effectLst/>
                  </a:rPr>
                  <a:t>m3/hr </a:t>
                </a:r>
                <a:endParaRPr lang="en-US" sz="1400" b="1">
                  <a:solidFill>
                    <a:srgbClr val="00B050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1" i="0" u="none" strike="noStrike" kern="1200" baseline="0">
                  <a:solidFill>
                    <a:srgbClr val="00B05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40842655"/>
        <c:crosses val="autoZero"/>
        <c:crossBetween val="midCat"/>
      </c:valAx>
      <c:valAx>
        <c:axId val="204084265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rgbClr val="00B05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 b="1">
                    <a:solidFill>
                      <a:srgbClr val="00B050"/>
                    </a:solidFill>
                  </a:rPr>
                  <a:t>H mH2O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rgbClr val="00B05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31777839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6.7146868867089024E-2"/>
          <c:y val="0.90686236668504339"/>
          <c:w val="0.26679670999378141"/>
          <c:h val="5.820716100928990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19050" cap="flat" cmpd="sng" algn="ctr">
      <a:solidFill>
        <a:schemeClr val="accent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7</xdr:row>
      <xdr:rowOff>80962</xdr:rowOff>
    </xdr:from>
    <xdr:to>
      <xdr:col>4</xdr:col>
      <xdr:colOff>28575</xdr:colOff>
      <xdr:row>15</xdr:row>
      <xdr:rowOff>276224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E78EAF4-BE5A-4B77-9604-39B5F83405D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9525</xdr:colOff>
      <xdr:row>7</xdr:row>
      <xdr:rowOff>57150</xdr:rowOff>
    </xdr:from>
    <xdr:to>
      <xdr:col>14</xdr:col>
      <xdr:colOff>600074</xdr:colOff>
      <xdr:row>15</xdr:row>
      <xdr:rowOff>257174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CDBE84EB-4473-44AC-A9AC-31FA6B836D2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16</xdr:col>
      <xdr:colOff>781051</xdr:colOff>
      <xdr:row>1</xdr:row>
      <xdr:rowOff>95250</xdr:rowOff>
    </xdr:from>
    <xdr:to>
      <xdr:col>18</xdr:col>
      <xdr:colOff>85726</xdr:colOff>
      <xdr:row>1</xdr:row>
      <xdr:rowOff>209550</xdr:rowOff>
    </xdr:to>
    <xdr:sp macro="" textlink="">
      <xdr:nvSpPr>
        <xdr:cNvPr id="4" name="Arrow: Left 3">
          <a:extLst>
            <a:ext uri="{FF2B5EF4-FFF2-40B4-BE49-F238E27FC236}">
              <a16:creationId xmlns:a16="http://schemas.microsoft.com/office/drawing/2014/main" id="{396562DD-470D-4E82-8301-1F7F368FFDAF}"/>
            </a:ext>
          </a:extLst>
        </xdr:cNvPr>
        <xdr:cNvSpPr/>
      </xdr:nvSpPr>
      <xdr:spPr>
        <a:xfrm>
          <a:off x="13954126" y="200025"/>
          <a:ext cx="781050" cy="114300"/>
        </a:xfrm>
        <a:prstGeom prst="leftArrow">
          <a:avLst/>
        </a:prstGeom>
        <a:solidFill>
          <a:srgbClr val="C00000"/>
        </a:solidFill>
        <a:ln w="25400" cap="flat" cmpd="sng" algn="ctr">
          <a:solidFill>
            <a:srgbClr val="FF0000"/>
          </a:solidFill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n-US" sz="1100" b="0" i="0" u="none" strike="noStrike" kern="0" cap="none" spc="0" normalizeH="0" baseline="0" noProof="0">
            <a:ln>
              <a:noFill/>
            </a:ln>
            <a:solidFill>
              <a:sysClr val="window" lastClr="FFFFFF"/>
            </a:solidFill>
            <a:effectLst/>
            <a:uLnTx/>
            <a:uFillTx/>
            <a:latin typeface="Calibri" panose="020F0502020204030204"/>
            <a:ea typeface="+mn-ea"/>
            <a:cs typeface="+mn-cs"/>
          </a:endParaRPr>
        </a:p>
      </xdr:txBody>
    </xdr:sp>
    <xdr:clientData/>
  </xdr:twoCellAnchor>
  <xdr:twoCellAnchor>
    <xdr:from>
      <xdr:col>16</xdr:col>
      <xdr:colOff>781051</xdr:colOff>
      <xdr:row>2</xdr:row>
      <xdr:rowOff>76201</xdr:rowOff>
    </xdr:from>
    <xdr:to>
      <xdr:col>18</xdr:col>
      <xdr:colOff>66676</xdr:colOff>
      <xdr:row>2</xdr:row>
      <xdr:rowOff>180975</xdr:rowOff>
    </xdr:to>
    <xdr:sp macro="" textlink="">
      <xdr:nvSpPr>
        <xdr:cNvPr id="5" name="Arrow: Left 4">
          <a:extLst>
            <a:ext uri="{FF2B5EF4-FFF2-40B4-BE49-F238E27FC236}">
              <a16:creationId xmlns:a16="http://schemas.microsoft.com/office/drawing/2014/main" id="{88B7EB92-82A7-4905-8DF5-BF22AB172086}"/>
            </a:ext>
          </a:extLst>
        </xdr:cNvPr>
        <xdr:cNvSpPr/>
      </xdr:nvSpPr>
      <xdr:spPr>
        <a:xfrm>
          <a:off x="13954126" y="514351"/>
          <a:ext cx="762000" cy="104774"/>
        </a:xfrm>
        <a:prstGeom prst="leftArrow">
          <a:avLst/>
        </a:prstGeom>
        <a:solidFill>
          <a:srgbClr val="C00000"/>
        </a:solidFill>
        <a:ln w="25400" cap="flat" cmpd="sng" algn="ctr">
          <a:solidFill>
            <a:srgbClr val="FF0000"/>
          </a:solidFill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n-US" sz="1100" b="0" i="0" u="none" strike="noStrike" kern="0" cap="none" spc="0" normalizeH="0" baseline="0" noProof="0">
            <a:ln>
              <a:noFill/>
            </a:ln>
            <a:solidFill>
              <a:sysClr val="window" lastClr="FFFFFF"/>
            </a:solidFill>
            <a:effectLst/>
            <a:uLnTx/>
            <a:uFillTx/>
            <a:latin typeface="Calibri" panose="020F0502020204030204"/>
            <a:ea typeface="+mn-ea"/>
            <a:cs typeface="+mn-cs"/>
          </a:endParaRPr>
        </a:p>
      </xdr:txBody>
    </xdr:sp>
    <xdr:clientData/>
  </xdr:twoCellAnchor>
  <xdr:twoCellAnchor>
    <xdr:from>
      <xdr:col>16</xdr:col>
      <xdr:colOff>790575</xdr:colOff>
      <xdr:row>3</xdr:row>
      <xdr:rowOff>66675</xdr:rowOff>
    </xdr:from>
    <xdr:to>
      <xdr:col>18</xdr:col>
      <xdr:colOff>76200</xdr:colOff>
      <xdr:row>3</xdr:row>
      <xdr:rowOff>190500</xdr:rowOff>
    </xdr:to>
    <xdr:sp macro="" textlink="">
      <xdr:nvSpPr>
        <xdr:cNvPr id="6" name="Arrow: Left 5">
          <a:extLst>
            <a:ext uri="{FF2B5EF4-FFF2-40B4-BE49-F238E27FC236}">
              <a16:creationId xmlns:a16="http://schemas.microsoft.com/office/drawing/2014/main" id="{05F1D453-06D7-4D04-890F-3D1291591C90}"/>
            </a:ext>
          </a:extLst>
        </xdr:cNvPr>
        <xdr:cNvSpPr/>
      </xdr:nvSpPr>
      <xdr:spPr>
        <a:xfrm>
          <a:off x="13963650" y="781050"/>
          <a:ext cx="762000" cy="123825"/>
        </a:xfrm>
        <a:prstGeom prst="leftArrow">
          <a:avLst/>
        </a:prstGeom>
        <a:solidFill>
          <a:srgbClr val="C00000"/>
        </a:solidFill>
        <a:ln w="25400" cap="flat" cmpd="sng" algn="ctr">
          <a:solidFill>
            <a:srgbClr val="FF0000"/>
          </a:solidFill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n-US" sz="1100" b="0" i="0" u="none" strike="noStrike" kern="0" cap="none" spc="0" normalizeH="0" baseline="0" noProof="0">
            <a:ln>
              <a:noFill/>
            </a:ln>
            <a:solidFill>
              <a:sysClr val="window" lastClr="FFFFFF"/>
            </a:solidFill>
            <a:effectLst/>
            <a:uLnTx/>
            <a:uFillTx/>
            <a:latin typeface="Calibri" panose="020F0502020204030204"/>
            <a:ea typeface="+mn-ea"/>
            <a:cs typeface="+mn-cs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575;&#1604;&#1581;&#1587;&#1575;&#1576;&#1575;&#1578;%20&#1575;&#1604;&#1578;&#1589;&#1605;&#1610;&#1605;&#1610;&#1577;%20-V7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لوحة الإدخال الرئيسية"/>
      <sheetName val="حسابات الضخ"/>
      <sheetName val="حساب قطر الأنابيب"/>
      <sheetName val="ضياعات الاحتكاك الطولية"/>
      <sheetName val="ضياعات الاحتكاك المحلية"/>
      <sheetName val="نقطة العمل"/>
      <sheetName val="حساب مقطع الكابل"/>
      <sheetName val="محول الواحدات"/>
      <sheetName val="كلفة التشغيل الشهرية"/>
      <sheetName val="دراسة الجدوى"/>
      <sheetName val="حساب التيار"/>
      <sheetName val="الطاقة الشمسية"/>
      <sheetName val="حسابات الجباية"/>
      <sheetName val="تنفيذ الشبكات"/>
    </sheetNames>
    <sheetDataSet>
      <sheetData sheetId="0">
        <row r="6">
          <cell r="C6">
            <v>1240</v>
          </cell>
        </row>
        <row r="7">
          <cell r="C7">
            <v>140</v>
          </cell>
        </row>
        <row r="8">
          <cell r="C8">
            <v>40</v>
          </cell>
        </row>
      </sheetData>
      <sheetData sheetId="1"/>
      <sheetData sheetId="2">
        <row r="9">
          <cell r="D9">
            <v>6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engineeringtoolbox.com/21_798.html" TargetMode="External"/><Relationship Id="rId5" Type="http://schemas.openxmlformats.org/officeDocument/2006/relationships/comments" Target="../comments1.xml"/><Relationship Id="rId4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278795-D3A0-41F3-A991-16598C2561A2}">
  <dimension ref="B1:S42"/>
  <sheetViews>
    <sheetView showGridLines="0" showRowColHeaders="0" tabSelected="1" topLeftCell="A28" workbookViewId="0">
      <selection activeCell="E3" sqref="E3"/>
    </sheetView>
  </sheetViews>
  <sheetFormatPr defaultRowHeight="15" x14ac:dyDescent="0.25"/>
  <cols>
    <col min="1" max="1" width="1.7109375" customWidth="1"/>
    <col min="2" max="2" width="34.85546875" style="1" customWidth="1"/>
    <col min="3" max="3" width="34.28515625" style="1" customWidth="1"/>
    <col min="4" max="4" width="16.140625" customWidth="1"/>
    <col min="5" max="5" width="10" customWidth="1"/>
    <col min="17" max="17" width="13" customWidth="1"/>
    <col min="19" max="19" width="39.42578125" customWidth="1"/>
  </cols>
  <sheetData>
    <row r="1" spans="2:19" ht="8.25" customHeight="1" thickBot="1" x14ac:dyDescent="0.3"/>
    <row r="2" spans="2:19" ht="26.25" customHeight="1" thickTop="1" x14ac:dyDescent="0.25">
      <c r="B2" s="71" t="s">
        <v>0</v>
      </c>
      <c r="C2" s="72"/>
      <c r="D2" s="73"/>
      <c r="F2" s="2" t="s">
        <v>1</v>
      </c>
      <c r="G2" s="48">
        <v>50</v>
      </c>
      <c r="H2" s="48">
        <v>45</v>
      </c>
      <c r="I2" s="48">
        <v>40</v>
      </c>
      <c r="J2" s="48">
        <v>35</v>
      </c>
      <c r="K2" s="48">
        <v>30</v>
      </c>
      <c r="L2" s="48">
        <v>25</v>
      </c>
      <c r="M2" s="48">
        <v>20</v>
      </c>
      <c r="N2" s="48">
        <v>15</v>
      </c>
      <c r="O2" s="3" t="s">
        <v>2</v>
      </c>
      <c r="P2" s="74" t="s">
        <v>3</v>
      </c>
      <c r="Q2" s="75"/>
      <c r="S2" s="4" t="s">
        <v>4</v>
      </c>
    </row>
    <row r="3" spans="2:19" ht="21.95" customHeight="1" x14ac:dyDescent="0.25">
      <c r="B3" s="5" t="s">
        <v>5</v>
      </c>
      <c r="C3" s="6" t="s">
        <v>6</v>
      </c>
      <c r="D3" s="46">
        <f>'[1]لوحة الإدخال الرئيسية'!C6</f>
        <v>1240</v>
      </c>
      <c r="F3" s="7" t="s">
        <v>7</v>
      </c>
      <c r="G3" s="49"/>
      <c r="H3" s="49"/>
      <c r="I3" s="49">
        <v>41</v>
      </c>
      <c r="J3" s="49">
        <v>42.2</v>
      </c>
      <c r="K3" s="49">
        <v>43.4</v>
      </c>
      <c r="L3" s="49">
        <v>44.5</v>
      </c>
      <c r="M3" s="49">
        <v>45.4</v>
      </c>
      <c r="N3" s="49">
        <v>46</v>
      </c>
      <c r="O3" s="8" t="s">
        <v>8</v>
      </c>
      <c r="P3" s="76" t="s">
        <v>9</v>
      </c>
      <c r="Q3" s="77"/>
      <c r="S3" s="4" t="s">
        <v>4</v>
      </c>
    </row>
    <row r="4" spans="2:19" ht="21.95" customHeight="1" thickBot="1" x14ac:dyDescent="0.3">
      <c r="B4" s="5" t="s">
        <v>7</v>
      </c>
      <c r="C4" s="6" t="s">
        <v>10</v>
      </c>
      <c r="D4" s="46">
        <f>'[1]لوحة الإدخال الرئيسية'!C8</f>
        <v>40</v>
      </c>
      <c r="F4" s="9" t="s">
        <v>7</v>
      </c>
      <c r="G4" s="10">
        <f t="shared" ref="G4:N4" si="0">D40</f>
        <v>45.438116967675903</v>
      </c>
      <c r="H4" s="10">
        <f t="shared" si="0"/>
        <v>44.474099848408223</v>
      </c>
      <c r="I4" s="10">
        <f t="shared" si="0"/>
        <v>43.597254797304785</v>
      </c>
      <c r="J4" s="10">
        <f t="shared" si="0"/>
        <v>42.809118854116676</v>
      </c>
      <c r="K4" s="10">
        <f t="shared" si="0"/>
        <v>42.111468759936841</v>
      </c>
      <c r="L4" s="10">
        <f t="shared" si="0"/>
        <v>41.506402377914505</v>
      </c>
      <c r="M4" s="10">
        <f t="shared" si="0"/>
        <v>40.996468669731499</v>
      </c>
      <c r="N4" s="10">
        <f t="shared" si="0"/>
        <v>40.584893921879065</v>
      </c>
      <c r="O4" s="11" t="s">
        <v>11</v>
      </c>
      <c r="P4" s="78" t="s">
        <v>12</v>
      </c>
      <c r="Q4" s="79"/>
      <c r="S4" s="4" t="s">
        <v>13</v>
      </c>
    </row>
    <row r="5" spans="2:19" ht="21.95" customHeight="1" thickTop="1" thickBot="1" x14ac:dyDescent="0.3">
      <c r="B5" s="5" t="s">
        <v>14</v>
      </c>
      <c r="C5" s="6" t="s">
        <v>15</v>
      </c>
      <c r="D5" s="46">
        <f>'[1]حساب قطر الأنابيب'!D9</f>
        <v>6</v>
      </c>
    </row>
    <row r="6" spans="2:19" ht="21.95" customHeight="1" thickTop="1" x14ac:dyDescent="0.25">
      <c r="B6" s="12" t="s">
        <v>16</v>
      </c>
      <c r="C6" s="6" t="s">
        <v>17</v>
      </c>
      <c r="D6" s="46">
        <f>'[1]لوحة الإدخال الرئيسية'!C7</f>
        <v>140</v>
      </c>
      <c r="F6" s="80" t="s">
        <v>18</v>
      </c>
      <c r="G6" s="81"/>
      <c r="H6" s="81"/>
      <c r="I6" s="81"/>
      <c r="J6" s="81"/>
      <c r="K6" s="81"/>
      <c r="L6" s="81"/>
      <c r="M6" s="81"/>
      <c r="N6" s="81"/>
      <c r="O6" s="82"/>
    </row>
    <row r="7" spans="2:19" ht="30.75" customHeight="1" thickBot="1" x14ac:dyDescent="0.3">
      <c r="B7" s="13" t="s">
        <v>7</v>
      </c>
      <c r="C7" s="14" t="s">
        <v>19</v>
      </c>
      <c r="D7" s="47">
        <f>D3*0.1</f>
        <v>124</v>
      </c>
      <c r="F7" s="83"/>
      <c r="G7" s="84"/>
      <c r="H7" s="84"/>
      <c r="I7" s="84"/>
      <c r="J7" s="84"/>
      <c r="K7" s="84"/>
      <c r="L7" s="84"/>
      <c r="M7" s="84"/>
      <c r="N7" s="84"/>
      <c r="O7" s="85"/>
    </row>
    <row r="8" spans="2:19" ht="21.95" customHeight="1" thickTop="1" x14ac:dyDescent="0.25">
      <c r="B8"/>
      <c r="C8"/>
    </row>
    <row r="9" spans="2:19" ht="21.95" customHeight="1" x14ac:dyDescent="0.25">
      <c r="B9"/>
      <c r="C9"/>
    </row>
    <row r="10" spans="2:19" ht="111" customHeight="1" x14ac:dyDescent="0.25"/>
    <row r="11" spans="2:19" ht="32.25" customHeight="1" x14ac:dyDescent="0.25"/>
    <row r="12" spans="2:19" ht="32.25" customHeight="1" x14ac:dyDescent="0.25"/>
    <row r="13" spans="2:19" ht="32.25" customHeight="1" x14ac:dyDescent="0.25">
      <c r="B13"/>
      <c r="C13"/>
    </row>
    <row r="14" spans="2:19" ht="32.25" customHeight="1" x14ac:dyDescent="0.25"/>
    <row r="15" spans="2:19" ht="32.25" customHeight="1" x14ac:dyDescent="0.25"/>
    <row r="16" spans="2:19" ht="54.75" customHeight="1" x14ac:dyDescent="0.25"/>
    <row r="17" spans="2:16" ht="16.5" thickBot="1" x14ac:dyDescent="0.3">
      <c r="B17" s="86"/>
      <c r="C17" s="86"/>
      <c r="D17" s="86"/>
      <c r="N17" s="15"/>
      <c r="O17" s="15"/>
      <c r="P17" s="15"/>
    </row>
    <row r="18" spans="2:16" ht="15.75" thickTop="1" x14ac:dyDescent="0.25">
      <c r="B18" s="59"/>
      <c r="C18" s="60"/>
      <c r="D18" s="61"/>
      <c r="N18" s="15"/>
      <c r="O18" s="15"/>
      <c r="P18" s="15"/>
    </row>
    <row r="19" spans="2:16" x14ac:dyDescent="0.25">
      <c r="B19" s="16" t="s">
        <v>20</v>
      </c>
      <c r="C19" s="17"/>
      <c r="D19" s="18">
        <f>D3+D7</f>
        <v>1364</v>
      </c>
      <c r="E19" s="19">
        <f>D19</f>
        <v>1364</v>
      </c>
      <c r="F19" s="19">
        <f>D19</f>
        <v>1364</v>
      </c>
      <c r="G19" s="19">
        <f>D19</f>
        <v>1364</v>
      </c>
      <c r="H19" s="19">
        <f>D19</f>
        <v>1364</v>
      </c>
      <c r="I19" s="19">
        <f>D19</f>
        <v>1364</v>
      </c>
      <c r="J19" s="18">
        <f>D19</f>
        <v>1364</v>
      </c>
      <c r="K19" s="18">
        <f>D19</f>
        <v>1364</v>
      </c>
      <c r="N19" s="15"/>
      <c r="O19" s="15"/>
      <c r="P19" s="15"/>
    </row>
    <row r="20" spans="2:16" ht="26.25" x14ac:dyDescent="0.25">
      <c r="B20" s="20" t="s">
        <v>21</v>
      </c>
      <c r="C20" s="21"/>
      <c r="D20" s="18">
        <f>D6</f>
        <v>140</v>
      </c>
      <c r="E20" s="19">
        <f>D20</f>
        <v>140</v>
      </c>
      <c r="F20" s="19">
        <f>D20</f>
        <v>140</v>
      </c>
      <c r="G20" s="19">
        <f>D20</f>
        <v>140</v>
      </c>
      <c r="H20" s="19">
        <f>D20</f>
        <v>140</v>
      </c>
      <c r="I20" s="19">
        <f>D20</f>
        <v>140</v>
      </c>
      <c r="J20" s="18">
        <f>D20</f>
        <v>140</v>
      </c>
      <c r="K20" s="18">
        <f>D20</f>
        <v>140</v>
      </c>
      <c r="N20" s="15"/>
      <c r="O20" s="15"/>
      <c r="P20" s="15"/>
    </row>
    <row r="21" spans="2:16" x14ac:dyDescent="0.25">
      <c r="B21" s="22" t="s">
        <v>22</v>
      </c>
      <c r="C21" s="23"/>
      <c r="D21" s="19">
        <f t="shared" ref="D21:K21" si="1">G2</f>
        <v>50</v>
      </c>
      <c r="E21" s="19">
        <f t="shared" si="1"/>
        <v>45</v>
      </c>
      <c r="F21" s="19">
        <f t="shared" si="1"/>
        <v>40</v>
      </c>
      <c r="G21" s="19">
        <f t="shared" si="1"/>
        <v>35</v>
      </c>
      <c r="H21" s="19">
        <f t="shared" si="1"/>
        <v>30</v>
      </c>
      <c r="I21" s="19">
        <f t="shared" si="1"/>
        <v>25</v>
      </c>
      <c r="J21" s="19">
        <f t="shared" si="1"/>
        <v>20</v>
      </c>
      <c r="K21" s="19">
        <f t="shared" si="1"/>
        <v>15</v>
      </c>
      <c r="N21" s="15"/>
      <c r="O21" s="15"/>
      <c r="P21" s="15"/>
    </row>
    <row r="22" spans="2:16" ht="26.25" x14ac:dyDescent="0.25">
      <c r="B22" s="16" t="s">
        <v>23</v>
      </c>
      <c r="C22" s="17"/>
      <c r="D22" s="18">
        <f>D5</f>
        <v>6</v>
      </c>
      <c r="E22" s="18">
        <f>D22</f>
        <v>6</v>
      </c>
      <c r="F22" s="19">
        <f>D22</f>
        <v>6</v>
      </c>
      <c r="G22" s="19">
        <f>D22</f>
        <v>6</v>
      </c>
      <c r="H22" s="19">
        <f>D22</f>
        <v>6</v>
      </c>
      <c r="I22" s="18">
        <f>D22</f>
        <v>6</v>
      </c>
      <c r="J22" s="18">
        <f>D22</f>
        <v>6</v>
      </c>
      <c r="K22" s="18">
        <f>D22</f>
        <v>6</v>
      </c>
      <c r="N22" s="15"/>
      <c r="O22" s="15"/>
      <c r="P22" s="15"/>
    </row>
    <row r="23" spans="2:16" x14ac:dyDescent="0.25">
      <c r="B23" s="16" t="s">
        <v>24</v>
      </c>
      <c r="C23" s="17"/>
      <c r="D23" s="24">
        <f>0.2777777778*D21</f>
        <v>13.88888889</v>
      </c>
      <c r="E23" s="24">
        <f t="shared" ref="E23:K23" si="2">0.2777777778*E21</f>
        <v>12.500000001</v>
      </c>
      <c r="F23" s="24">
        <f t="shared" si="2"/>
        <v>11.111111112</v>
      </c>
      <c r="G23" s="24">
        <f t="shared" si="2"/>
        <v>9.7222222230000011</v>
      </c>
      <c r="H23" s="24">
        <f t="shared" si="2"/>
        <v>8.3333333340000006</v>
      </c>
      <c r="I23" s="24">
        <f t="shared" si="2"/>
        <v>6.9444444450000002</v>
      </c>
      <c r="J23" s="24">
        <f t="shared" si="2"/>
        <v>5.5555555559999998</v>
      </c>
      <c r="K23" s="24">
        <f t="shared" si="2"/>
        <v>4.1666666670000003</v>
      </c>
      <c r="N23" s="15"/>
      <c r="O23" s="15"/>
      <c r="P23" s="15"/>
    </row>
    <row r="24" spans="2:16" ht="15.75" thickBot="1" x14ac:dyDescent="0.3">
      <c r="B24" s="25" t="s">
        <v>25</v>
      </c>
      <c r="C24" s="26"/>
      <c r="D24" s="27">
        <f t="shared" ref="D24:K24" si="3">0.0254*D22*1000</f>
        <v>152.39999999999998</v>
      </c>
      <c r="E24" s="27">
        <f t="shared" si="3"/>
        <v>152.39999999999998</v>
      </c>
      <c r="F24" s="27">
        <f t="shared" si="3"/>
        <v>152.39999999999998</v>
      </c>
      <c r="G24" s="27">
        <f t="shared" si="3"/>
        <v>152.39999999999998</v>
      </c>
      <c r="H24" s="27">
        <f t="shared" si="3"/>
        <v>152.39999999999998</v>
      </c>
      <c r="I24" s="27">
        <f t="shared" si="3"/>
        <v>152.39999999999998</v>
      </c>
      <c r="J24" s="27">
        <f t="shared" si="3"/>
        <v>152.39999999999998</v>
      </c>
      <c r="K24" s="27">
        <f t="shared" si="3"/>
        <v>152.39999999999998</v>
      </c>
      <c r="N24" s="15"/>
      <c r="O24" s="15"/>
      <c r="P24" s="15"/>
    </row>
    <row r="25" spans="2:16" ht="16.5" thickTop="1" thickBot="1" x14ac:dyDescent="0.3">
      <c r="B25" s="28"/>
      <c r="C25" s="29"/>
      <c r="D25" s="30"/>
      <c r="E25" s="30"/>
      <c r="F25" s="30"/>
      <c r="G25" s="30"/>
      <c r="H25" s="30"/>
      <c r="I25" s="30"/>
      <c r="J25" s="30"/>
      <c r="K25" s="30"/>
      <c r="N25" s="15"/>
      <c r="O25" s="15"/>
      <c r="P25" s="15"/>
    </row>
    <row r="26" spans="2:16" ht="15.75" thickTop="1" x14ac:dyDescent="0.25">
      <c r="B26" s="62" t="s">
        <v>26</v>
      </c>
      <c r="C26" s="63"/>
      <c r="D26" s="64"/>
    </row>
    <row r="27" spans="2:16" ht="26.25" x14ac:dyDescent="0.25">
      <c r="B27" s="16" t="s">
        <v>27</v>
      </c>
      <c r="C27" s="17"/>
      <c r="D27" s="31">
        <f t="shared" ref="D27:K27" si="4">POWER(100/D20,1.852)*POWER(D23*15.852,1.852)/POWER(D24*0.03937,4.8655)*0.2083 * 304.8 * 3.28</f>
        <v>398.68892724896625</v>
      </c>
      <c r="E27" s="31">
        <f t="shared" si="4"/>
        <v>328.01318536717173</v>
      </c>
      <c r="F27" s="31">
        <f t="shared" si="4"/>
        <v>263.72835757366454</v>
      </c>
      <c r="G27" s="31">
        <f t="shared" si="4"/>
        <v>205.94713006720505</v>
      </c>
      <c r="H27" s="31">
        <f t="shared" si="4"/>
        <v>154.79976245871268</v>
      </c>
      <c r="I27" s="31">
        <f t="shared" si="4"/>
        <v>110.44005703185505</v>
      </c>
      <c r="J27" s="31">
        <f t="shared" si="4"/>
        <v>73.0548878102271</v>
      </c>
      <c r="K27" s="31">
        <f t="shared" si="4"/>
        <v>42.88078606151516</v>
      </c>
    </row>
    <row r="28" spans="2:16" ht="26.25" x14ac:dyDescent="0.25">
      <c r="B28" s="50" t="s">
        <v>28</v>
      </c>
      <c r="C28" s="51"/>
      <c r="D28" s="52">
        <f t="shared" ref="D28:K28" si="5">D27/1000</f>
        <v>0.39868892724896626</v>
      </c>
      <c r="E28" s="52">
        <f t="shared" si="5"/>
        <v>0.32801318536717172</v>
      </c>
      <c r="F28" s="52">
        <f t="shared" si="5"/>
        <v>0.26372835757366453</v>
      </c>
      <c r="G28" s="52">
        <f t="shared" si="5"/>
        <v>0.20594713006720505</v>
      </c>
      <c r="H28" s="52">
        <f t="shared" si="5"/>
        <v>0.15479976245871269</v>
      </c>
      <c r="I28" s="52">
        <f t="shared" si="5"/>
        <v>0.11044005703185505</v>
      </c>
      <c r="J28" s="52">
        <f t="shared" si="5"/>
        <v>7.3054887810227107E-2</v>
      </c>
      <c r="K28" s="52">
        <f t="shared" si="5"/>
        <v>4.2880786061515158E-2</v>
      </c>
    </row>
    <row r="29" spans="2:16" ht="26.25" x14ac:dyDescent="0.25">
      <c r="B29" s="16" t="s">
        <v>29</v>
      </c>
      <c r="C29" s="17"/>
      <c r="D29" s="31">
        <f t="shared" ref="D29:K29" si="6">+D27*9.81/1000</f>
        <v>3.9111383763123588</v>
      </c>
      <c r="E29" s="31">
        <f t="shared" si="6"/>
        <v>3.2178093484519548</v>
      </c>
      <c r="F29" s="31">
        <f t="shared" si="6"/>
        <v>2.5871751877976492</v>
      </c>
      <c r="G29" s="31">
        <f t="shared" si="6"/>
        <v>2.0203413459592818</v>
      </c>
      <c r="H29" s="31">
        <f t="shared" si="6"/>
        <v>1.5185856697199716</v>
      </c>
      <c r="I29" s="31">
        <f t="shared" si="6"/>
        <v>1.0834169594824981</v>
      </c>
      <c r="J29" s="31">
        <f t="shared" si="6"/>
        <v>0.71666844941832786</v>
      </c>
      <c r="K29" s="31">
        <f t="shared" si="6"/>
        <v>0.42066051126346371</v>
      </c>
    </row>
    <row r="30" spans="2:16" x14ac:dyDescent="0.25">
      <c r="B30" s="16" t="s">
        <v>30</v>
      </c>
      <c r="C30" s="17"/>
      <c r="D30" s="31">
        <f t="shared" ref="D30:K30" si="7">+D27*D19/100</f>
        <v>5438.1169676759</v>
      </c>
      <c r="E30" s="31">
        <f t="shared" si="7"/>
        <v>4474.099848408222</v>
      </c>
      <c r="F30" s="31">
        <f t="shared" si="7"/>
        <v>3597.2547973047845</v>
      </c>
      <c r="G30" s="31">
        <f t="shared" si="7"/>
        <v>2809.1188541166771</v>
      </c>
      <c r="H30" s="31">
        <f t="shared" si="7"/>
        <v>2111.4687599368408</v>
      </c>
      <c r="I30" s="31">
        <f t="shared" si="7"/>
        <v>1506.4023779145029</v>
      </c>
      <c r="J30" s="31">
        <f t="shared" si="7"/>
        <v>996.4686697314977</v>
      </c>
      <c r="K30" s="31">
        <f t="shared" si="7"/>
        <v>584.89392187906674</v>
      </c>
    </row>
    <row r="31" spans="2:16" x14ac:dyDescent="0.25">
      <c r="B31" s="16" t="s">
        <v>31</v>
      </c>
      <c r="C31" s="17"/>
      <c r="D31" s="31">
        <f t="shared" ref="D31:K31" si="8">+D30*9.81/1000</f>
        <v>53.347927452900585</v>
      </c>
      <c r="E31" s="31">
        <f t="shared" si="8"/>
        <v>43.890919512884665</v>
      </c>
      <c r="F31" s="31">
        <f t="shared" si="8"/>
        <v>35.289069561559941</v>
      </c>
      <c r="G31" s="31">
        <f t="shared" si="8"/>
        <v>27.557455958884603</v>
      </c>
      <c r="H31" s="31">
        <f t="shared" si="8"/>
        <v>20.713508534980409</v>
      </c>
      <c r="I31" s="31">
        <f t="shared" si="8"/>
        <v>14.777807327341273</v>
      </c>
      <c r="J31" s="31">
        <f t="shared" si="8"/>
        <v>9.7753576500659936</v>
      </c>
      <c r="K31" s="31">
        <f t="shared" si="8"/>
        <v>5.7378093736336453</v>
      </c>
    </row>
    <row r="32" spans="2:16" x14ac:dyDescent="0.25">
      <c r="B32" s="53" t="s">
        <v>32</v>
      </c>
      <c r="C32" s="54"/>
      <c r="D32" s="55">
        <f t="shared" ref="D32:K32" si="9">D30/1000</f>
        <v>5.4381169676759002</v>
      </c>
      <c r="E32" s="55">
        <f t="shared" si="9"/>
        <v>4.4740998484082217</v>
      </c>
      <c r="F32" s="55">
        <f t="shared" si="9"/>
        <v>3.5972547973047844</v>
      </c>
      <c r="G32" s="55">
        <f t="shared" si="9"/>
        <v>2.8091188541166772</v>
      </c>
      <c r="H32" s="55">
        <f t="shared" si="9"/>
        <v>2.1114687599368409</v>
      </c>
      <c r="I32" s="55">
        <f t="shared" si="9"/>
        <v>1.506402377914503</v>
      </c>
      <c r="J32" s="55">
        <f t="shared" si="9"/>
        <v>0.99646866973149772</v>
      </c>
      <c r="K32" s="55">
        <f t="shared" si="9"/>
        <v>0.58489392187906675</v>
      </c>
    </row>
    <row r="33" spans="2:13" x14ac:dyDescent="0.25">
      <c r="B33" s="65"/>
      <c r="C33" s="66"/>
      <c r="D33" s="67"/>
    </row>
    <row r="34" spans="2:13" x14ac:dyDescent="0.25">
      <c r="B34" s="68" t="s">
        <v>33</v>
      </c>
      <c r="C34" s="69"/>
      <c r="D34" s="70"/>
    </row>
    <row r="35" spans="2:13" ht="15.75" thickBot="1" x14ac:dyDescent="0.3">
      <c r="B35" s="56" t="s">
        <v>34</v>
      </c>
      <c r="C35" s="57"/>
      <c r="D35" s="58">
        <f t="shared" ref="D35:K35" si="10">(D23/1000)/(PI()*POWER((D24/1000)/2,2))</f>
        <v>0.76139091109099832</v>
      </c>
      <c r="E35" s="58">
        <f t="shared" si="10"/>
        <v>0.68525181998189832</v>
      </c>
      <c r="F35" s="58">
        <f t="shared" si="10"/>
        <v>0.60911272887279855</v>
      </c>
      <c r="G35" s="58">
        <f t="shared" si="10"/>
        <v>0.53297363776369877</v>
      </c>
      <c r="H35" s="58">
        <f t="shared" si="10"/>
        <v>0.45683454665459899</v>
      </c>
      <c r="I35" s="58">
        <f t="shared" si="10"/>
        <v>0.38069545554549916</v>
      </c>
      <c r="J35" s="58">
        <f t="shared" si="10"/>
        <v>0.30455636443639927</v>
      </c>
      <c r="K35" s="58">
        <f t="shared" si="10"/>
        <v>0.2284172733272995</v>
      </c>
    </row>
    <row r="36" spans="2:13" ht="16.5" thickTop="1" thickBot="1" x14ac:dyDescent="0.3">
      <c r="L36" s="32"/>
      <c r="M36" s="32"/>
    </row>
    <row r="37" spans="2:13" ht="21.75" thickTop="1" x14ac:dyDescent="0.25">
      <c r="B37" s="33" t="s">
        <v>7</v>
      </c>
      <c r="C37" s="34" t="s">
        <v>10</v>
      </c>
      <c r="D37" s="35">
        <f>D4</f>
        <v>40</v>
      </c>
      <c r="E37" s="36">
        <f>D37</f>
        <v>40</v>
      </c>
      <c r="F37" s="36">
        <f>D37</f>
        <v>40</v>
      </c>
      <c r="G37" s="36">
        <f>D37</f>
        <v>40</v>
      </c>
      <c r="H37" s="36">
        <f>D37</f>
        <v>40</v>
      </c>
      <c r="I37" s="36">
        <f>D37</f>
        <v>40</v>
      </c>
      <c r="J37" s="36">
        <f>E37</f>
        <v>40</v>
      </c>
      <c r="K37" s="37">
        <f t="shared" ref="K37" si="11">F37</f>
        <v>40</v>
      </c>
    </row>
    <row r="38" spans="2:13" ht="21" x14ac:dyDescent="0.25">
      <c r="B38" s="38" t="s">
        <v>7</v>
      </c>
      <c r="C38" s="39" t="s">
        <v>35</v>
      </c>
      <c r="D38" s="40">
        <f t="shared" ref="D38:K38" si="12">D32</f>
        <v>5.4381169676759002</v>
      </c>
      <c r="E38" s="40">
        <f t="shared" si="12"/>
        <v>4.4740998484082217</v>
      </c>
      <c r="F38" s="40">
        <f t="shared" si="12"/>
        <v>3.5972547973047844</v>
      </c>
      <c r="G38" s="40">
        <f t="shared" si="12"/>
        <v>2.8091188541166772</v>
      </c>
      <c r="H38" s="40">
        <f t="shared" si="12"/>
        <v>2.1114687599368409</v>
      </c>
      <c r="I38" s="40">
        <f t="shared" si="12"/>
        <v>1.506402377914503</v>
      </c>
      <c r="J38" s="40">
        <f t="shared" si="12"/>
        <v>0.99646866973149772</v>
      </c>
      <c r="K38" s="41">
        <f t="shared" si="12"/>
        <v>0.58489392187906675</v>
      </c>
    </row>
    <row r="39" spans="2:13" ht="21" x14ac:dyDescent="0.25">
      <c r="B39" s="38"/>
      <c r="C39" s="39"/>
      <c r="D39" s="40">
        <v>0</v>
      </c>
      <c r="E39" s="40">
        <v>0</v>
      </c>
      <c r="F39" s="40">
        <v>0</v>
      </c>
      <c r="G39" s="40">
        <v>0</v>
      </c>
      <c r="H39" s="40">
        <v>0</v>
      </c>
      <c r="I39" s="40">
        <v>0</v>
      </c>
      <c r="J39" s="40">
        <v>0</v>
      </c>
      <c r="K39" s="41">
        <v>0</v>
      </c>
    </row>
    <row r="40" spans="2:13" ht="21.75" thickBot="1" x14ac:dyDescent="0.3">
      <c r="B40" s="42" t="s">
        <v>7</v>
      </c>
      <c r="C40" s="43" t="s">
        <v>36</v>
      </c>
      <c r="D40" s="44">
        <f t="shared" ref="D40:K40" si="13">D37+D38+D39</f>
        <v>45.438116967675903</v>
      </c>
      <c r="E40" s="44">
        <f t="shared" si="13"/>
        <v>44.474099848408223</v>
      </c>
      <c r="F40" s="44">
        <f t="shared" si="13"/>
        <v>43.597254797304785</v>
      </c>
      <c r="G40" s="44">
        <f t="shared" si="13"/>
        <v>42.809118854116676</v>
      </c>
      <c r="H40" s="44">
        <f t="shared" si="13"/>
        <v>42.111468759936841</v>
      </c>
      <c r="I40" s="44">
        <f t="shared" si="13"/>
        <v>41.506402377914505</v>
      </c>
      <c r="J40" s="44">
        <f t="shared" si="13"/>
        <v>40.996468669731499</v>
      </c>
      <c r="K40" s="45">
        <f t="shared" si="13"/>
        <v>40.584893921879065</v>
      </c>
    </row>
    <row r="41" spans="2:13" ht="15.75" thickTop="1" x14ac:dyDescent="0.25"/>
    <row r="42" spans="2:13" x14ac:dyDescent="0.25">
      <c r="D42" s="32"/>
      <c r="E42" s="32"/>
    </row>
  </sheetData>
  <mergeCells count="10">
    <mergeCell ref="P2:Q2"/>
    <mergeCell ref="P3:Q3"/>
    <mergeCell ref="P4:Q4"/>
    <mergeCell ref="F6:O7"/>
    <mergeCell ref="B17:D17"/>
    <mergeCell ref="B18:D18"/>
    <mergeCell ref="B26:D26"/>
    <mergeCell ref="B33:D33"/>
    <mergeCell ref="B34:D34"/>
    <mergeCell ref="B2:D2"/>
  </mergeCells>
  <hyperlinks>
    <hyperlink ref="B20" r:id="rId1" xr:uid="{A68CDEF2-C026-47B1-A539-3D63039F02F0}"/>
  </hyperlinks>
  <pageMargins left="0.7" right="0.7" top="0.75" bottom="0.75" header="0.3" footer="0.3"/>
  <pageSetup orientation="portrait" r:id="rId2"/>
  <drawing r:id="rId3"/>
  <legacyDrawing r:id="rId4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6207316CEB5214C919F92424DC710E7" ma:contentTypeVersion="13" ma:contentTypeDescription="Create a new document." ma:contentTypeScope="" ma:versionID="4dc143a510f2e08e5b8db8d1e36bae0e">
  <xsd:schema xmlns:xsd="http://www.w3.org/2001/XMLSchema" xmlns:xs="http://www.w3.org/2001/XMLSchema" xmlns:p="http://schemas.microsoft.com/office/2006/metadata/properties" xmlns:ns3="ed67c063-a70a-4d25-8daf-ab0af8f46f5a" xmlns:ns4="e7c0e2dc-4227-4593-b276-6a9c46aa6efc" targetNamespace="http://schemas.microsoft.com/office/2006/metadata/properties" ma:root="true" ma:fieldsID="d46c6fbeb9de3152efaa629a536fa326" ns3:_="" ns4:_="">
    <xsd:import namespace="ed67c063-a70a-4d25-8daf-ab0af8f46f5a"/>
    <xsd:import namespace="e7c0e2dc-4227-4593-b276-6a9c46aa6efc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AutoTags" minOccurs="0"/>
                <xsd:element ref="ns4:MediaServiceOCR" minOccurs="0"/>
                <xsd:element ref="ns4:MediaServiceDateTaken" minOccurs="0"/>
                <xsd:element ref="ns4:MediaServiceLocation" minOccurs="0"/>
                <xsd:element ref="ns4:MediaServiceGenerationTime" minOccurs="0"/>
                <xsd:element ref="ns4:MediaServiceEventHashCode" minOccurs="0"/>
                <xsd:element ref="ns4:MediaServiceAutoKeyPoints" minOccurs="0"/>
                <xsd:element ref="ns4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d67c063-a70a-4d25-8daf-ab0af8f46f5a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Sharing Hint Hash" ma:description="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7c0e2dc-4227-4593-b276-6a9c46aa6ef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3" nillable="true" ma:displayName="MediaServiceAutoTags" ma:internalName="MediaServiceAutoTags" ma:readOnly="true">
      <xsd:simpleType>
        <xsd:restriction base="dms:Text"/>
      </xsd:simpleType>
    </xsd:element>
    <xsd:element name="MediaServiceOCR" ma:index="14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6" nillable="true" ma:displayName="Location" ma:internalName="MediaServiceLocation" ma:readOnly="true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ACF4E85-6638-49B7-8455-22D7CBDDC00D}">
  <ds:schemaRefs>
    <ds:schemaRef ds:uri="http://purl.org/dc/elements/1.1/"/>
    <ds:schemaRef ds:uri="e7c0e2dc-4227-4593-b276-6a9c46aa6efc"/>
    <ds:schemaRef ds:uri="http://www.w3.org/XML/1998/namespace"/>
    <ds:schemaRef ds:uri="http://schemas.microsoft.com/office/2006/documentManagement/types"/>
    <ds:schemaRef ds:uri="http://schemas.microsoft.com/office/2006/metadata/properties"/>
    <ds:schemaRef ds:uri="ed67c063-a70a-4d25-8daf-ab0af8f46f5a"/>
    <ds:schemaRef ds:uri="http://schemas.microsoft.com/office/infopath/2007/PartnerControls"/>
    <ds:schemaRef ds:uri="http://schemas.openxmlformats.org/package/2006/metadata/core-properties"/>
    <ds:schemaRef ds:uri="http://purl.org/dc/dcmitype/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72644FDA-D51A-4786-9587-B9732E512C9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6E2F53A-412F-4FD6-B358-EE23C692E41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d67c063-a70a-4d25-8daf-ab0af8f46f5a"/>
    <ds:schemaRef ds:uri="e7c0e2dc-4227-4593-b276-6a9c46aa6ef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نقطة العمل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HAITHAM</dc:creator>
  <cp:lastModifiedBy>Haytham Bakour</cp:lastModifiedBy>
  <dcterms:created xsi:type="dcterms:W3CDTF">2020-04-07T20:08:23Z</dcterms:created>
  <dcterms:modified xsi:type="dcterms:W3CDTF">2020-04-07T20:24:22Z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0x01010066207316CEB5214C919F92424DC710E7</vt:lpwstr>
  </property>
</Properties>
</file>